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Consol BS" sheetId="1" r:id="rId1"/>
    <sheet name="Consol Income-stat" sheetId="2" r:id="rId2"/>
    <sheet name="Sheet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<sst xmlns="http://schemas.openxmlformats.org/spreadsheetml/2006/main" count="167" uniqueCount="102">
  <si>
    <t>THE FIGURES HAVE NOT BEEN AUDITED</t>
  </si>
  <si>
    <t>CONSOLIDATED BALANCE SHEET</t>
  </si>
  <si>
    <t>AS AT</t>
  </si>
  <si>
    <t>CURRENT</t>
  </si>
  <si>
    <t>QUARTER</t>
  </si>
  <si>
    <t>30/9/2001</t>
  </si>
  <si>
    <t>RM'000</t>
  </si>
  <si>
    <t xml:space="preserve">END OF </t>
  </si>
  <si>
    <t>PRECEDING</t>
  </si>
  <si>
    <t xml:space="preserve">FINANCIAL </t>
  </si>
  <si>
    <t>YEAR END</t>
  </si>
  <si>
    <t>31/3/2001</t>
  </si>
  <si>
    <t>Assets Employed</t>
  </si>
  <si>
    <t>Property,Plant and Equipment</t>
  </si>
  <si>
    <t>Current Assets</t>
  </si>
  <si>
    <t xml:space="preserve">   Inventories</t>
  </si>
  <si>
    <t>Current Liabilities</t>
  </si>
  <si>
    <t xml:space="preserve">   Others</t>
  </si>
  <si>
    <t>Net Current Assets</t>
  </si>
  <si>
    <t>Financed by</t>
  </si>
  <si>
    <t>Share Capital</t>
  </si>
  <si>
    <t>Shareholders' Equity</t>
  </si>
  <si>
    <t>Long Term and Deferred Liabilities</t>
  </si>
  <si>
    <t xml:space="preserve">   Deferred taxation</t>
  </si>
  <si>
    <t>Reserve</t>
  </si>
  <si>
    <t xml:space="preserve">   Retained Profits</t>
  </si>
  <si>
    <t>CONSOLIDATED INCOME STATEMENT</t>
  </si>
  <si>
    <t>1</t>
  </si>
  <si>
    <t>(a)</t>
  </si>
  <si>
    <t>Revenue</t>
  </si>
  <si>
    <t>(b)</t>
  </si>
  <si>
    <t>(c)</t>
  </si>
  <si>
    <t>Other income</t>
  </si>
  <si>
    <t>2</t>
  </si>
  <si>
    <t>Profit/(loss) before finance cost,</t>
  </si>
  <si>
    <t>depreciation and amortization,exceptional items,</t>
  </si>
  <si>
    <t>income tax,and extraordinary items</t>
  </si>
  <si>
    <t>Finance cost</t>
  </si>
  <si>
    <t>Depreciaiton and amortization</t>
  </si>
  <si>
    <t>(d)</t>
  </si>
  <si>
    <t>Exceptional items</t>
  </si>
  <si>
    <t>(e)</t>
  </si>
  <si>
    <t>(f)</t>
  </si>
  <si>
    <t>(g)</t>
  </si>
  <si>
    <t>(h)</t>
  </si>
  <si>
    <t>Income tax</t>
  </si>
  <si>
    <t>( i )</t>
  </si>
  <si>
    <t>before deducting minority interests</t>
  </si>
  <si>
    <t>(j)</t>
  </si>
  <si>
    <t>Net profit/(loss) attributable</t>
  </si>
  <si>
    <t>to members of the company</t>
  </si>
  <si>
    <t>3</t>
  </si>
  <si>
    <t>deducting any provision for preference</t>
  </si>
  <si>
    <t>dividends, if any</t>
  </si>
  <si>
    <t>(ii) Fully diluted</t>
  </si>
  <si>
    <t>Investment income</t>
  </si>
  <si>
    <t>INDIVIDUAL QUARTER</t>
  </si>
  <si>
    <t>CUMULATIVE QUARTER</t>
  </si>
  <si>
    <t xml:space="preserve">CURRENT </t>
  </si>
  <si>
    <t>YEAR</t>
  </si>
  <si>
    <t>YEAR COR-</t>
  </si>
  <si>
    <t>RESPONDING</t>
  </si>
  <si>
    <t>TO DATE</t>
  </si>
  <si>
    <t>PERIOD</t>
  </si>
  <si>
    <t>(PROFORMA)</t>
  </si>
  <si>
    <t>N/A</t>
  </si>
  <si>
    <t>Net tangible assets per share  (RM)</t>
  </si>
  <si>
    <t>Profit/(loss) before income tax and extraordinary</t>
  </si>
  <si>
    <t>items</t>
  </si>
  <si>
    <t>Share in the results of an associated company</t>
  </si>
  <si>
    <t>Share in the results of a joint venture company</t>
  </si>
  <si>
    <t xml:space="preserve">Profit/(loss) before income tax and extraordinary </t>
  </si>
  <si>
    <t>Profit/(loss) after income tax</t>
  </si>
  <si>
    <t>(k)</t>
  </si>
  <si>
    <t>Earning per share based on 2(k) above after</t>
  </si>
  <si>
    <t xml:space="preserve">   Fixed deposit with licensed banks</t>
  </si>
  <si>
    <t xml:space="preserve">   Taxation</t>
  </si>
  <si>
    <t xml:space="preserve">   Borrowings</t>
  </si>
  <si>
    <t xml:space="preserve">   Cash and bank balances</t>
  </si>
  <si>
    <t xml:space="preserve">   Borrowings </t>
  </si>
  <si>
    <t>PREVIOUS</t>
  </si>
  <si>
    <t xml:space="preserve">   Tax recoverable</t>
  </si>
  <si>
    <t>31/3/2002</t>
  </si>
  <si>
    <t>Individual Quarter</t>
  </si>
  <si>
    <t>Cumulative quarter</t>
  </si>
  <si>
    <t>Calculate on basic(based on the weight average number of ordinary shares - 31/3/02</t>
  </si>
  <si>
    <t>- (66,000,000*12/12)</t>
  </si>
  <si>
    <t>-(12,000,000*4/12)</t>
  </si>
  <si>
    <t>UNAUDITED RESULTS FOR THE FINANCIAL PERIOD ENDED 30TH JUNE 2002</t>
  </si>
  <si>
    <t>The Directors are pleased to announce the unaudited results of the Group for the financial period ended 30th June 2002</t>
  </si>
  <si>
    <t>30/6/2002</t>
  </si>
  <si>
    <t>QUARTERLY REPORT ON CONSOLIDATED RESULTS AS AT 30TH JUNE 2002</t>
  </si>
  <si>
    <t>30/6/2001</t>
  </si>
  <si>
    <t>Investment In An Associated Company</t>
  </si>
  <si>
    <t xml:space="preserve">   Trade receivables</t>
  </si>
  <si>
    <t xml:space="preserve">   Other receivables,deposits and prepayments</t>
  </si>
  <si>
    <t xml:space="preserve">   Trade payables</t>
  </si>
  <si>
    <t xml:space="preserve">   Other payables and accruals</t>
  </si>
  <si>
    <t xml:space="preserve">   Share premium</t>
  </si>
  <si>
    <t>Investment In A Joint Venture Company</t>
  </si>
  <si>
    <t>(i) Basic(based on number of shares in issue of 78,000,000)(sen)</t>
  </si>
  <si>
    <t>ACOUSTECH BERHAD (496665-W)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</si>
</sst>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43" fontId="1" fillId="0" borderId="0" xfId="15" applyFon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Alignment="1" quotePrefix="1">
      <alignment horizontal="center"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165" fontId="1" fillId="0" borderId="6" xfId="15" applyNumberFormat="1" applyFont="1" applyBorder="1" applyAlignment="1">
      <alignment horizontal="center"/>
    </xf>
    <xf numFmtId="43" fontId="1" fillId="0" borderId="6" xfId="15" applyFont="1" applyBorder="1" applyAlignment="1">
      <alignment horizontal="center"/>
    </xf>
    <xf numFmtId="165" fontId="1" fillId="0" borderId="4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43" fontId="3" fillId="0" borderId="0" xfId="15" applyFont="1" applyAlignment="1">
      <alignment horizontal="center"/>
    </xf>
    <xf numFmtId="0" fontId="4" fillId="0" borderId="0" xfId="0" applyFont="1" applyAlignment="1">
      <alignment horizontal="center"/>
    </xf>
    <xf numFmtId="43" fontId="1" fillId="0" borderId="4" xfId="15" applyFont="1" applyBorder="1" applyAlignment="1">
      <alignment/>
    </xf>
    <xf numFmtId="0" fontId="4" fillId="0" borderId="0" xfId="0" applyFont="1" applyAlignment="1">
      <alignment/>
    </xf>
    <xf numFmtId="43" fontId="1" fillId="0" borderId="5" xfId="15" applyFont="1" applyBorder="1" applyAlignment="1">
      <alignment/>
    </xf>
    <xf numFmtId="165" fontId="1" fillId="0" borderId="4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ted%20Account-First%20Quarter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V"/>
      <sheetName val="ASSOC"/>
      <sheetName val="CONSOL ADJ"/>
      <sheetName val="CONSOL-BS"/>
      <sheetName val="CONSOL-IS"/>
      <sheetName val="FPT-PL-6'2002"/>
      <sheetName val="FPT-BS-6'2002"/>
      <sheetName val="FPC-PL-6'2002"/>
      <sheetName val="FPC-BS-6'2002"/>
      <sheetName val="HOT-PL-6'2002"/>
      <sheetName val="HOT-BS-6'2002"/>
      <sheetName val="ACOU-PL-6'2002"/>
      <sheetName val="ACOU-BS-6'2002"/>
    </sheetNames>
    <sheetDataSet>
      <sheetData sheetId="3">
        <row r="12">
          <cell r="U12">
            <v>37409267.32</v>
          </cell>
        </row>
        <row r="16">
          <cell r="U16">
            <v>3729013.8</v>
          </cell>
        </row>
        <row r="18">
          <cell r="U18">
            <v>2138828</v>
          </cell>
        </row>
        <row r="22">
          <cell r="U22">
            <v>14048255.610000001</v>
          </cell>
        </row>
        <row r="23">
          <cell r="U23">
            <v>89766146.56</v>
          </cell>
        </row>
        <row r="24">
          <cell r="U24">
            <v>1527528.080000002</v>
          </cell>
        </row>
        <row r="28">
          <cell r="U28">
            <v>1142845.16</v>
          </cell>
        </row>
        <row r="29">
          <cell r="U29">
            <v>1549884</v>
          </cell>
        </row>
        <row r="31">
          <cell r="U31">
            <v>0</v>
          </cell>
        </row>
        <row r="34">
          <cell r="U34">
            <v>12467116.95</v>
          </cell>
        </row>
        <row r="35">
          <cell r="U35">
            <v>6819903.069999999</v>
          </cell>
        </row>
        <row r="40">
          <cell r="U40">
            <v>23609010.090000004</v>
          </cell>
        </row>
        <row r="41">
          <cell r="U41">
            <v>1886723.17</v>
          </cell>
        </row>
        <row r="60">
          <cell r="U60">
            <v>77999999.6</v>
          </cell>
        </row>
        <row r="66">
          <cell r="U66">
            <v>37327219.33999999</v>
          </cell>
        </row>
        <row r="73">
          <cell r="U73">
            <v>1374000</v>
          </cell>
        </row>
      </sheetData>
      <sheetData sheetId="4">
        <row r="9">
          <cell r="U9">
            <v>42831875.81999999</v>
          </cell>
        </row>
        <row r="26">
          <cell r="U26">
            <v>291023.95</v>
          </cell>
        </row>
        <row r="40">
          <cell r="U40">
            <v>498771.52</v>
          </cell>
        </row>
        <row r="42">
          <cell r="U42">
            <v>232816</v>
          </cell>
        </row>
        <row r="44">
          <cell r="U44">
            <v>-2428</v>
          </cell>
        </row>
        <row r="54">
          <cell r="U54">
            <v>-977938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5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5.140625" style="1" customWidth="1"/>
    <col min="2" max="2" width="44.28125" style="1" customWidth="1"/>
    <col min="3" max="3" width="0.42578125" style="1" customWidth="1"/>
    <col min="4" max="4" width="18.57421875" style="6" customWidth="1"/>
    <col min="5" max="5" width="1.1484375" style="6" customWidth="1"/>
    <col min="6" max="6" width="18.57421875" style="6" hidden="1" customWidth="1"/>
    <col min="7" max="7" width="1.1484375" style="1" hidden="1" customWidth="1"/>
    <col min="8" max="8" width="18.28125" style="6" hidden="1" customWidth="1"/>
    <col min="9" max="9" width="16.00390625" style="6" customWidth="1"/>
    <col min="10" max="16384" width="9.140625" style="1" customWidth="1"/>
  </cols>
  <sheetData>
    <row r="6" ht="15.75">
      <c r="A6" s="36" t="s">
        <v>101</v>
      </c>
    </row>
    <row r="7" ht="12.75">
      <c r="A7" s="2" t="s">
        <v>91</v>
      </c>
    </row>
    <row r="8" ht="12.75">
      <c r="A8" s="2" t="s">
        <v>0</v>
      </c>
    </row>
    <row r="10" ht="12.75">
      <c r="A10" s="2" t="s">
        <v>1</v>
      </c>
    </row>
    <row r="11" ht="9.75" customHeight="1"/>
    <row r="12" spans="4:9" ht="12.75">
      <c r="D12" s="7" t="s">
        <v>2</v>
      </c>
      <c r="E12" s="7"/>
      <c r="F12" s="7" t="s">
        <v>2</v>
      </c>
      <c r="G12" s="4"/>
      <c r="H12" s="7" t="s">
        <v>2</v>
      </c>
      <c r="I12" s="7" t="s">
        <v>2</v>
      </c>
    </row>
    <row r="13" spans="4:9" ht="12.75">
      <c r="D13" s="7" t="s">
        <v>7</v>
      </c>
      <c r="E13" s="7"/>
      <c r="F13" s="7" t="s">
        <v>7</v>
      </c>
      <c r="G13" s="4"/>
      <c r="H13" s="7" t="s">
        <v>8</v>
      </c>
      <c r="I13" s="7" t="s">
        <v>8</v>
      </c>
    </row>
    <row r="14" spans="4:9" ht="12.75">
      <c r="D14" s="7" t="s">
        <v>3</v>
      </c>
      <c r="E14" s="7"/>
      <c r="F14" s="7" t="s">
        <v>80</v>
      </c>
      <c r="G14" s="4"/>
      <c r="H14" s="7" t="s">
        <v>9</v>
      </c>
      <c r="I14" s="7" t="s">
        <v>9</v>
      </c>
    </row>
    <row r="15" spans="4:9" ht="12.75">
      <c r="D15" s="7" t="s">
        <v>4</v>
      </c>
      <c r="E15" s="7"/>
      <c r="F15" s="7" t="s">
        <v>4</v>
      </c>
      <c r="G15" s="4"/>
      <c r="H15" s="7" t="s">
        <v>10</v>
      </c>
      <c r="I15" s="7" t="s">
        <v>10</v>
      </c>
    </row>
    <row r="16" spans="4:9" ht="12.75">
      <c r="D16" s="8" t="s">
        <v>90</v>
      </c>
      <c r="E16" s="8"/>
      <c r="F16" s="8" t="s">
        <v>5</v>
      </c>
      <c r="G16" s="4"/>
      <c r="H16" s="8" t="s">
        <v>11</v>
      </c>
      <c r="I16" s="8" t="s">
        <v>82</v>
      </c>
    </row>
    <row r="17" spans="4:9" ht="12.75">
      <c r="D17" s="7" t="s">
        <v>6</v>
      </c>
      <c r="E17" s="7"/>
      <c r="F17" s="7" t="s">
        <v>6</v>
      </c>
      <c r="G17" s="4"/>
      <c r="H17" s="7" t="s">
        <v>6</v>
      </c>
      <c r="I17" s="7" t="s">
        <v>6</v>
      </c>
    </row>
    <row r="18" ht="4.5" customHeight="1">
      <c r="H18" s="7" t="s">
        <v>64</v>
      </c>
    </row>
    <row r="19" ht="12.75">
      <c r="B19" s="2" t="s">
        <v>12</v>
      </c>
    </row>
    <row r="20" ht="3.75" customHeight="1"/>
    <row r="21" spans="2:9" ht="12.75">
      <c r="B21" s="1" t="s">
        <v>13</v>
      </c>
      <c r="D21" s="6">
        <f>+'[1]CONSOL-BS'!$U$12/1000</f>
        <v>37409.26732</v>
      </c>
      <c r="F21" s="6">
        <v>38005</v>
      </c>
      <c r="H21" s="6">
        <v>32061</v>
      </c>
      <c r="I21" s="6">
        <v>37231</v>
      </c>
    </row>
    <row r="22" ht="6" customHeight="1"/>
    <row r="23" spans="2:9" ht="12.75">
      <c r="B23" s="1" t="s">
        <v>93</v>
      </c>
      <c r="D23" s="6">
        <f>+'[1]CONSOL-BS'!$U$16/1000</f>
        <v>3729.0137999999997</v>
      </c>
      <c r="F23" s="6">
        <v>3285</v>
      </c>
      <c r="H23" s="6">
        <v>3408</v>
      </c>
      <c r="I23" s="6">
        <v>3524</v>
      </c>
    </row>
    <row r="24" ht="5.25" customHeight="1"/>
    <row r="25" spans="2:9" ht="12.75">
      <c r="B25" s="1" t="s">
        <v>99</v>
      </c>
      <c r="D25" s="6">
        <f>+'[1]CONSOL-BS'!$U$18/1000</f>
        <v>2138.828</v>
      </c>
      <c r="F25" s="6">
        <v>2414</v>
      </c>
      <c r="H25" s="6">
        <v>646</v>
      </c>
      <c r="I25" s="6">
        <v>2141</v>
      </c>
    </row>
    <row r="26" ht="9.75" customHeight="1"/>
    <row r="27" ht="12.75">
      <c r="B27" s="1" t="s">
        <v>14</v>
      </c>
    </row>
    <row r="28" spans="2:9" ht="12.75">
      <c r="B28" s="1" t="s">
        <v>15</v>
      </c>
      <c r="D28" s="9">
        <f>+'[1]CONSOL-BS'!$U$22/1000</f>
        <v>14048.255610000002</v>
      </c>
      <c r="E28" s="14"/>
      <c r="F28" s="9">
        <f>15707-223</f>
        <v>15484</v>
      </c>
      <c r="H28" s="9">
        <v>15899</v>
      </c>
      <c r="I28" s="9">
        <v>11826</v>
      </c>
    </row>
    <row r="29" spans="2:9" ht="12.75">
      <c r="B29" s="1" t="s">
        <v>94</v>
      </c>
      <c r="D29" s="10">
        <f>+'[1]CONSOL-BS'!$U$23/1000</f>
        <v>89766.14656000001</v>
      </c>
      <c r="E29" s="14"/>
      <c r="F29" s="10">
        <v>87649</v>
      </c>
      <c r="H29" s="10">
        <v>69388</v>
      </c>
      <c r="I29" s="10">
        <v>89005</v>
      </c>
    </row>
    <row r="30" spans="2:9" ht="12.75">
      <c r="B30" s="1" t="s">
        <v>95</v>
      </c>
      <c r="D30" s="10">
        <f>+'[1]CONSOL-BS'!$U$24/1000+'[1]CONSOL-BS'!$U$31/1000+'[1]CONSOL-BS'!$U$29/1000</f>
        <v>3077.412080000002</v>
      </c>
      <c r="E30" s="14"/>
      <c r="F30" s="10">
        <v>5870</v>
      </c>
      <c r="H30" s="10">
        <v>4824</v>
      </c>
      <c r="I30" s="10">
        <f>3148+1408</f>
        <v>4556</v>
      </c>
    </row>
    <row r="31" spans="2:9" ht="12.75">
      <c r="B31" s="1" t="s">
        <v>81</v>
      </c>
      <c r="D31" s="10">
        <f>+'[1]CONSOL-BS'!$U$28/1000</f>
        <v>1142.8451599999999</v>
      </c>
      <c r="E31" s="14"/>
      <c r="F31" s="10"/>
      <c r="H31" s="10">
        <v>0</v>
      </c>
      <c r="I31" s="10">
        <v>883</v>
      </c>
    </row>
    <row r="32" spans="2:9" ht="12.75">
      <c r="B32" s="1" t="s">
        <v>75</v>
      </c>
      <c r="D32" s="10">
        <f>+'[1]CONSOL-BS'!$U$34/1000</f>
        <v>12467.11695</v>
      </c>
      <c r="E32" s="14"/>
      <c r="F32" s="10">
        <v>6260</v>
      </c>
      <c r="H32" s="10">
        <v>8295</v>
      </c>
      <c r="I32" s="10">
        <v>11467</v>
      </c>
    </row>
    <row r="33" spans="2:9" ht="12.75">
      <c r="B33" s="1" t="s">
        <v>78</v>
      </c>
      <c r="D33" s="11">
        <f>+'[1]CONSOL-BS'!$U$35/1000</f>
        <v>6819.903069999999</v>
      </c>
      <c r="E33" s="14"/>
      <c r="F33" s="11">
        <f>8485</f>
        <v>8485</v>
      </c>
      <c r="H33" s="11">
        <f>12625</f>
        <v>12625</v>
      </c>
      <c r="I33" s="11">
        <v>8890</v>
      </c>
    </row>
    <row r="34" spans="4:9" ht="12.75">
      <c r="D34" s="11">
        <f>SUM(D28:D33)</f>
        <v>127321.67943000002</v>
      </c>
      <c r="E34" s="14"/>
      <c r="F34" s="11">
        <f>SUM(F28:F33)</f>
        <v>123748</v>
      </c>
      <c r="H34" s="11">
        <f>SUM(H28:H33)</f>
        <v>111031</v>
      </c>
      <c r="I34" s="11">
        <f>SUM(I28:I33)</f>
        <v>126627</v>
      </c>
    </row>
    <row r="35" ht="9" customHeight="1"/>
    <row r="36" ht="7.5" customHeight="1"/>
    <row r="37" spans="2:8" ht="12.75">
      <c r="B37" s="1" t="s">
        <v>16</v>
      </c>
      <c r="E37" s="14"/>
      <c r="F37" s="12"/>
      <c r="H37" s="12"/>
    </row>
    <row r="38" spans="2:9" ht="12.75">
      <c r="B38" s="1" t="s">
        <v>96</v>
      </c>
      <c r="D38" s="9">
        <f>+'[1]CONSOL-BS'!$U$40/1000</f>
        <v>23609.010090000003</v>
      </c>
      <c r="E38" s="14"/>
      <c r="F38" s="10">
        <v>35194</v>
      </c>
      <c r="H38" s="10">
        <v>27341</v>
      </c>
      <c r="I38" s="9">
        <v>17778</v>
      </c>
    </row>
    <row r="39" spans="2:9" ht="12.75">
      <c r="B39" s="1" t="s">
        <v>97</v>
      </c>
      <c r="D39" s="10">
        <f>+'[1]CONSOL-BS'!$U$41/1000</f>
        <v>1886.72317</v>
      </c>
      <c r="E39" s="14"/>
      <c r="F39" s="10">
        <v>2262</v>
      </c>
      <c r="H39" s="10">
        <v>5540</v>
      </c>
      <c r="I39" s="10">
        <f>353+7966</f>
        <v>8319</v>
      </c>
    </row>
    <row r="40" spans="2:9" ht="12.75">
      <c r="B40" s="1" t="s">
        <v>77</v>
      </c>
      <c r="D40" s="10">
        <v>19608</v>
      </c>
      <c r="E40" s="14"/>
      <c r="F40" s="10">
        <v>28521</v>
      </c>
      <c r="H40" s="10">
        <v>16506</v>
      </c>
      <c r="I40" s="10">
        <v>20691</v>
      </c>
    </row>
    <row r="41" spans="2:9" ht="12.75">
      <c r="B41" s="1" t="s">
        <v>76</v>
      </c>
      <c r="D41" s="11">
        <v>0</v>
      </c>
      <c r="E41" s="14"/>
      <c r="F41" s="11">
        <v>324</v>
      </c>
      <c r="H41" s="11">
        <v>1342</v>
      </c>
      <c r="I41" s="11">
        <v>0</v>
      </c>
    </row>
    <row r="42" spans="2:9" ht="12.75" hidden="1">
      <c r="B42" s="1" t="s">
        <v>17</v>
      </c>
      <c r="D42" s="10"/>
      <c r="E42" s="14"/>
      <c r="F42" s="11">
        <v>0</v>
      </c>
      <c r="H42" s="11"/>
      <c r="I42" s="10"/>
    </row>
    <row r="43" spans="4:9" ht="12.75">
      <c r="D43" s="11">
        <f>SUM(D38:D42)</f>
        <v>45103.73326000001</v>
      </c>
      <c r="E43" s="14"/>
      <c r="F43" s="11">
        <f>SUM(F38:F42)</f>
        <v>66301</v>
      </c>
      <c r="H43" s="11">
        <f>SUM(H38:H42)</f>
        <v>50729</v>
      </c>
      <c r="I43" s="11">
        <f>SUM(I38:I42)</f>
        <v>46788</v>
      </c>
    </row>
    <row r="44" ht="3.75" customHeight="1"/>
    <row r="45" spans="2:9" ht="15" customHeight="1">
      <c r="B45" s="1" t="s">
        <v>18</v>
      </c>
      <c r="D45" s="12">
        <f>+D34-D43</f>
        <v>82217.94617000001</v>
      </c>
      <c r="E45" s="14"/>
      <c r="F45" s="12">
        <f>+F34-F43</f>
        <v>57447</v>
      </c>
      <c r="H45" s="12">
        <f>+H34-H43</f>
        <v>60302</v>
      </c>
      <c r="I45" s="12">
        <f>+I34-I43</f>
        <v>79839</v>
      </c>
    </row>
    <row r="46" spans="4:9" ht="15" customHeight="1" thickBot="1">
      <c r="D46" s="13">
        <f>+D45+D25+D23+D21</f>
        <v>125495.05529</v>
      </c>
      <c r="E46" s="14"/>
      <c r="F46" s="13">
        <f>+F45+F21+F23+F25</f>
        <v>101151</v>
      </c>
      <c r="H46" s="13">
        <f>+H45+H21+H23+H25</f>
        <v>96417</v>
      </c>
      <c r="I46" s="13">
        <f>+I45+I25+I23+I21</f>
        <v>122735</v>
      </c>
    </row>
    <row r="47" ht="13.5" thickTop="1"/>
    <row r="48" ht="0.75" customHeight="1" hidden="1"/>
    <row r="49" ht="12.75">
      <c r="B49" s="2" t="s">
        <v>19</v>
      </c>
    </row>
    <row r="50" spans="2:9" ht="12.75">
      <c r="B50" s="1" t="s">
        <v>20</v>
      </c>
      <c r="D50" s="6">
        <f>+'[1]CONSOL-BS'!$U$60/1000</f>
        <v>77999.9996</v>
      </c>
      <c r="E50" s="14"/>
      <c r="F50" s="14">
        <v>66000</v>
      </c>
      <c r="H50" s="14">
        <v>66000</v>
      </c>
      <c r="I50" s="6">
        <v>78000</v>
      </c>
    </row>
    <row r="51" spans="5:8" ht="7.5" customHeight="1">
      <c r="E51" s="14"/>
      <c r="F51" s="14"/>
      <c r="H51" s="14"/>
    </row>
    <row r="52" spans="5:8" ht="7.5" customHeight="1">
      <c r="E52" s="14"/>
      <c r="F52" s="14"/>
      <c r="H52" s="14"/>
    </row>
    <row r="53" spans="2:11" ht="12.75">
      <c r="B53" s="1" t="s">
        <v>24</v>
      </c>
      <c r="D53" s="9"/>
      <c r="E53" s="14"/>
      <c r="F53" s="9"/>
      <c r="H53" s="9"/>
      <c r="I53" s="9"/>
      <c r="K53" s="33"/>
    </row>
    <row r="54" spans="2:9" ht="12.75">
      <c r="B54" s="1" t="s">
        <v>25</v>
      </c>
      <c r="D54" s="10">
        <f>+'[1]CONSOL-BS'!$U$66/1000</f>
        <v>37327.21933999999</v>
      </c>
      <c r="E54" s="14"/>
      <c r="F54" s="10">
        <v>28853</v>
      </c>
      <c r="H54" s="10">
        <v>23673</v>
      </c>
      <c r="I54" s="10">
        <v>34317</v>
      </c>
    </row>
    <row r="55" spans="2:9" ht="12.75">
      <c r="B55" s="1" t="s">
        <v>98</v>
      </c>
      <c r="D55" s="10">
        <v>4701</v>
      </c>
      <c r="E55" s="14"/>
      <c r="F55" s="10"/>
      <c r="H55" s="10"/>
      <c r="I55" s="10">
        <v>4701</v>
      </c>
    </row>
    <row r="56" spans="2:9" ht="12.75">
      <c r="B56" s="1" t="s">
        <v>17</v>
      </c>
      <c r="D56" s="11">
        <v>0</v>
      </c>
      <c r="E56" s="14"/>
      <c r="F56" s="11">
        <v>0</v>
      </c>
      <c r="H56" s="11">
        <v>0</v>
      </c>
      <c r="I56" s="11">
        <v>0</v>
      </c>
    </row>
    <row r="57" spans="4:9" ht="12.75">
      <c r="D57" s="12">
        <f>+D54+D55</f>
        <v>42028.21933999999</v>
      </c>
      <c r="E57" s="14"/>
      <c r="F57" s="12">
        <f>+F54+F56</f>
        <v>28853</v>
      </c>
      <c r="H57" s="12">
        <f>+H54</f>
        <v>23673</v>
      </c>
      <c r="I57" s="12">
        <f>+I54+I55</f>
        <v>39018</v>
      </c>
    </row>
    <row r="58" spans="2:9" ht="15" customHeight="1">
      <c r="B58" s="1" t="s">
        <v>21</v>
      </c>
      <c r="D58" s="25">
        <f>+D57+D50</f>
        <v>120028.21893999999</v>
      </c>
      <c r="E58" s="14"/>
      <c r="F58" s="12">
        <f>+F57+F50</f>
        <v>94853</v>
      </c>
      <c r="H58" s="12">
        <f>+H57+H50</f>
        <v>89673</v>
      </c>
      <c r="I58" s="25">
        <f>+I57+I50</f>
        <v>117018</v>
      </c>
    </row>
    <row r="59" ht="9" customHeight="1"/>
    <row r="60" ht="12.75">
      <c r="B60" s="1" t="s">
        <v>22</v>
      </c>
    </row>
    <row r="61" spans="2:9" ht="12.75">
      <c r="B61" s="1" t="s">
        <v>79</v>
      </c>
      <c r="D61" s="6">
        <v>4093</v>
      </c>
      <c r="F61" s="6">
        <v>4856</v>
      </c>
      <c r="H61" s="6">
        <v>5302</v>
      </c>
      <c r="I61" s="6">
        <v>4343</v>
      </c>
    </row>
    <row r="62" spans="2:9" ht="12.75">
      <c r="B62" s="1" t="s">
        <v>23</v>
      </c>
      <c r="D62" s="6">
        <f>+'[1]CONSOL-BS'!$U$73/1000</f>
        <v>1374</v>
      </c>
      <c r="F62" s="6">
        <v>1442</v>
      </c>
      <c r="H62" s="6">
        <v>1442</v>
      </c>
      <c r="I62" s="6">
        <v>1374</v>
      </c>
    </row>
    <row r="63" spans="4:9" ht="13.5" thickBot="1">
      <c r="D63" s="13">
        <f>+D58+D61+D62</f>
        <v>125495.21893999999</v>
      </c>
      <c r="E63" s="14"/>
      <c r="F63" s="13">
        <f>+F58+F61+F62</f>
        <v>101151</v>
      </c>
      <c r="H63" s="13">
        <f>+H58+H61+H62</f>
        <v>96417</v>
      </c>
      <c r="I63" s="13">
        <f>+I58+I61+I62</f>
        <v>122735</v>
      </c>
    </row>
    <row r="64" ht="8.25" customHeight="1" thickTop="1"/>
    <row r="65" spans="2:9" ht="12.75">
      <c r="B65" s="1" t="s">
        <v>66</v>
      </c>
      <c r="D65" s="5">
        <f>+D58/D50</f>
        <v>1.5388233276349914</v>
      </c>
      <c r="E65" s="5"/>
      <c r="F65" s="5">
        <f>+F58/F50</f>
        <v>1.4371666666666667</v>
      </c>
      <c r="H65" s="5">
        <f>+H58/H50</f>
        <v>1.358681818181818</v>
      </c>
      <c r="I65" s="5">
        <f>+I58/I50</f>
        <v>1.5002307692307693</v>
      </c>
    </row>
  </sheetData>
  <printOptions/>
  <pageMargins left="0.5" right="0.75" top="0.44" bottom="0.52" header="0.36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6" sqref="A6"/>
    </sheetView>
  </sheetViews>
  <sheetFormatPr defaultColWidth="9.140625" defaultRowHeight="12.75"/>
  <cols>
    <col min="1" max="1" width="2.140625" style="1" customWidth="1"/>
    <col min="2" max="2" width="3.00390625" style="1" customWidth="1"/>
    <col min="3" max="3" width="49.00390625" style="1" customWidth="1"/>
    <col min="4" max="4" width="0.5625" style="1" customWidth="1"/>
    <col min="5" max="5" width="13.421875" style="6" customWidth="1"/>
    <col min="6" max="6" width="1.8515625" style="1" customWidth="1"/>
    <col min="7" max="7" width="13.421875" style="6" customWidth="1"/>
    <col min="8" max="8" width="2.00390625" style="1" customWidth="1"/>
    <col min="9" max="9" width="13.57421875" style="1" customWidth="1"/>
    <col min="10" max="10" width="1.8515625" style="1" customWidth="1"/>
    <col min="11" max="11" width="13.421875" style="6" customWidth="1"/>
    <col min="12" max="12" width="4.8515625" style="1" customWidth="1"/>
    <col min="13" max="16384" width="9.140625" style="1" customWidth="1"/>
  </cols>
  <sheetData>
    <row r="1" ht="12.75">
      <c r="A1" s="2"/>
    </row>
    <row r="6" ht="15.75">
      <c r="A6" s="36" t="s">
        <v>101</v>
      </c>
    </row>
    <row r="7" ht="12.75">
      <c r="A7" s="2" t="s">
        <v>88</v>
      </c>
    </row>
    <row r="9" ht="12.75">
      <c r="A9" s="1" t="s">
        <v>89</v>
      </c>
    </row>
    <row r="11" ht="12.75">
      <c r="A11" s="2" t="s">
        <v>26</v>
      </c>
    </row>
    <row r="12" spans="5:9" ht="12.75">
      <c r="E12" s="18"/>
      <c r="I12" s="19"/>
    </row>
    <row r="13" spans="5:11" ht="12.75">
      <c r="E13" s="34" t="s">
        <v>56</v>
      </c>
      <c r="F13" s="34"/>
      <c r="G13" s="34"/>
      <c r="I13" s="35" t="s">
        <v>57</v>
      </c>
      <c r="J13" s="35"/>
      <c r="K13" s="35"/>
    </row>
    <row r="14" spans="5:11" ht="12.75">
      <c r="E14" s="16" t="s">
        <v>58</v>
      </c>
      <c r="F14" s="17"/>
      <c r="G14" s="16" t="s">
        <v>8</v>
      </c>
      <c r="H14" s="17"/>
      <c r="I14" s="17" t="s">
        <v>3</v>
      </c>
      <c r="J14" s="17"/>
      <c r="K14" s="16" t="s">
        <v>8</v>
      </c>
    </row>
    <row r="15" spans="5:11" ht="12.75">
      <c r="E15" s="16" t="s">
        <v>59</v>
      </c>
      <c r="F15" s="17"/>
      <c r="G15" s="16" t="s">
        <v>60</v>
      </c>
      <c r="H15" s="17"/>
      <c r="I15" s="17" t="s">
        <v>59</v>
      </c>
      <c r="J15" s="17"/>
      <c r="K15" s="16" t="s">
        <v>60</v>
      </c>
    </row>
    <row r="16" spans="5:11" ht="12.75">
      <c r="E16" s="16" t="s">
        <v>4</v>
      </c>
      <c r="F16" s="17"/>
      <c r="G16" s="16" t="s">
        <v>61</v>
      </c>
      <c r="H16" s="17"/>
      <c r="I16" s="17" t="s">
        <v>62</v>
      </c>
      <c r="J16" s="17"/>
      <c r="K16" s="16" t="s">
        <v>61</v>
      </c>
    </row>
    <row r="17" spans="5:11" ht="12.75">
      <c r="E17" s="16"/>
      <c r="F17" s="17"/>
      <c r="G17" s="16" t="s">
        <v>4</v>
      </c>
      <c r="H17" s="17"/>
      <c r="I17" s="17"/>
      <c r="J17" s="17"/>
      <c r="K17" s="16" t="s">
        <v>63</v>
      </c>
    </row>
    <row r="18" spans="5:11" ht="12.75">
      <c r="E18" s="18" t="s">
        <v>90</v>
      </c>
      <c r="F18" s="17"/>
      <c r="G18" s="18" t="s">
        <v>92</v>
      </c>
      <c r="H18" s="17"/>
      <c r="I18" s="18" t="s">
        <v>90</v>
      </c>
      <c r="J18" s="17"/>
      <c r="K18" s="18" t="s">
        <v>92</v>
      </c>
    </row>
    <row r="19" spans="5:11" ht="12.75">
      <c r="E19" s="16" t="s">
        <v>6</v>
      </c>
      <c r="F19" s="17"/>
      <c r="G19" s="16" t="s">
        <v>6</v>
      </c>
      <c r="H19" s="17"/>
      <c r="I19" s="16" t="s">
        <v>6</v>
      </c>
      <c r="J19" s="17"/>
      <c r="K19" s="16" t="s">
        <v>6</v>
      </c>
    </row>
    <row r="20" spans="5:11" ht="12.75">
      <c r="E20" s="16"/>
      <c r="F20" s="17"/>
      <c r="G20" s="16"/>
      <c r="H20" s="17"/>
      <c r="I20" s="17"/>
      <c r="J20" s="17"/>
      <c r="K20" s="16"/>
    </row>
    <row r="21" spans="1:11" ht="13.5" thickBot="1">
      <c r="A21" s="3" t="s">
        <v>27</v>
      </c>
      <c r="B21" s="1" t="s">
        <v>28</v>
      </c>
      <c r="C21" s="1" t="s">
        <v>29</v>
      </c>
      <c r="E21" s="20">
        <f>+'[1]CONSOL-IS'!$U$9/1000</f>
        <v>42831.875819999994</v>
      </c>
      <c r="F21" s="17"/>
      <c r="G21" s="20" t="s">
        <v>65</v>
      </c>
      <c r="H21" s="17"/>
      <c r="I21" s="15">
        <f>+E21</f>
        <v>42831.875819999994</v>
      </c>
      <c r="J21" s="17"/>
      <c r="K21" s="20" t="s">
        <v>65</v>
      </c>
    </row>
    <row r="22" spans="5:9" ht="13.5" thickTop="1">
      <c r="E22" s="14"/>
      <c r="I22" s="6"/>
    </row>
    <row r="23" spans="2:11" ht="13.5" thickBot="1">
      <c r="B23" s="1" t="s">
        <v>30</v>
      </c>
      <c r="C23" s="1" t="s">
        <v>55</v>
      </c>
      <c r="E23" s="15">
        <v>0</v>
      </c>
      <c r="G23" s="20" t="s">
        <v>65</v>
      </c>
      <c r="I23" s="15">
        <v>0</v>
      </c>
      <c r="K23" s="20" t="s">
        <v>65</v>
      </c>
    </row>
    <row r="24" spans="5:9" ht="13.5" thickTop="1">
      <c r="E24" s="14"/>
      <c r="I24" s="6"/>
    </row>
    <row r="25" spans="2:11" ht="13.5" thickBot="1">
      <c r="B25" s="3" t="s">
        <v>31</v>
      </c>
      <c r="C25" s="1" t="s">
        <v>32</v>
      </c>
      <c r="E25" s="15">
        <f>+'[1]CONSOL-IS'!$U$40/1000</f>
        <v>498.77152</v>
      </c>
      <c r="G25" s="20" t="s">
        <v>65</v>
      </c>
      <c r="I25" s="15">
        <f>+E25</f>
        <v>498.77152</v>
      </c>
      <c r="K25" s="20" t="s">
        <v>65</v>
      </c>
    </row>
    <row r="26" spans="5:9" ht="13.5" thickTop="1">
      <c r="E26" s="14"/>
      <c r="I26" s="6"/>
    </row>
    <row r="27" spans="1:9" ht="12.75">
      <c r="A27" s="3" t="s">
        <v>33</v>
      </c>
      <c r="B27" s="1" t="s">
        <v>28</v>
      </c>
      <c r="C27" s="1" t="s">
        <v>34</v>
      </c>
      <c r="E27" s="14"/>
      <c r="I27" s="6"/>
    </row>
    <row r="28" spans="3:9" ht="12.75">
      <c r="C28" s="1" t="s">
        <v>35</v>
      </c>
      <c r="E28" s="14"/>
      <c r="I28" s="6"/>
    </row>
    <row r="29" spans="3:11" ht="12.75">
      <c r="C29" s="1" t="s">
        <v>36</v>
      </c>
      <c r="E29" s="12">
        <f>+E31+E33+E38</f>
        <v>4695.02395</v>
      </c>
      <c r="G29" s="31" t="s">
        <v>65</v>
      </c>
      <c r="I29" s="12">
        <f>+E29</f>
        <v>4695.02395</v>
      </c>
      <c r="K29" s="31" t="s">
        <v>65</v>
      </c>
    </row>
    <row r="30" spans="5:9" ht="12.75">
      <c r="E30" s="14"/>
      <c r="I30" s="6"/>
    </row>
    <row r="31" spans="2:11" ht="12.75">
      <c r="B31" s="1" t="s">
        <v>30</v>
      </c>
      <c r="C31" s="1" t="s">
        <v>37</v>
      </c>
      <c r="E31" s="12">
        <f>+'[1]CONSOL-IS'!$U$26/1000</f>
        <v>291.02395</v>
      </c>
      <c r="G31" s="31" t="s">
        <v>65</v>
      </c>
      <c r="I31" s="12">
        <f>+E31</f>
        <v>291.02395</v>
      </c>
      <c r="K31" s="31" t="s">
        <v>65</v>
      </c>
    </row>
    <row r="32" spans="5:11" ht="12.75">
      <c r="E32" s="14"/>
      <c r="I32" s="6"/>
      <c r="K32" s="14"/>
    </row>
    <row r="33" spans="2:11" ht="12.75">
      <c r="B33" s="3" t="s">
        <v>31</v>
      </c>
      <c r="C33" s="1" t="s">
        <v>38</v>
      </c>
      <c r="E33" s="12">
        <v>647</v>
      </c>
      <c r="G33" s="31" t="s">
        <v>65</v>
      </c>
      <c r="I33" s="12">
        <f>+E33</f>
        <v>647</v>
      </c>
      <c r="K33" s="31" t="s">
        <v>65</v>
      </c>
    </row>
    <row r="34" spans="5:9" ht="12.75">
      <c r="E34" s="14"/>
      <c r="I34" s="6"/>
    </row>
    <row r="35" spans="2:11" ht="12.75">
      <c r="B35" s="1" t="s">
        <v>39</v>
      </c>
      <c r="C35" s="1" t="s">
        <v>40</v>
      </c>
      <c r="E35" s="12">
        <v>0</v>
      </c>
      <c r="G35" s="31" t="s">
        <v>65</v>
      </c>
      <c r="I35" s="12">
        <v>0</v>
      </c>
      <c r="K35" s="31" t="s">
        <v>65</v>
      </c>
    </row>
    <row r="36" spans="5:9" ht="12.75">
      <c r="E36" s="14"/>
      <c r="I36" s="6"/>
    </row>
    <row r="37" spans="2:9" ht="12.75">
      <c r="B37" s="1" t="s">
        <v>41</v>
      </c>
      <c r="C37" s="1" t="s">
        <v>67</v>
      </c>
      <c r="I37" s="6"/>
    </row>
    <row r="38" spans="3:11" ht="12.75">
      <c r="C38" s="1" t="s">
        <v>68</v>
      </c>
      <c r="E38" s="12">
        <v>3757</v>
      </c>
      <c r="G38" s="31" t="s">
        <v>65</v>
      </c>
      <c r="I38" s="12">
        <f>+E38</f>
        <v>3757</v>
      </c>
      <c r="K38" s="31" t="s">
        <v>65</v>
      </c>
    </row>
    <row r="39" ht="12.75">
      <c r="I39" s="6"/>
    </row>
    <row r="40" spans="2:11" ht="12.75">
      <c r="B40" s="1" t="s">
        <v>42</v>
      </c>
      <c r="C40" s="1" t="s">
        <v>69</v>
      </c>
      <c r="E40" s="22">
        <f>+'[1]CONSOL-IS'!$U$42/1000</f>
        <v>232.816</v>
      </c>
      <c r="G40" s="31" t="s">
        <v>65</v>
      </c>
      <c r="I40" s="12">
        <f>+E40</f>
        <v>232.816</v>
      </c>
      <c r="K40" s="31" t="s">
        <v>65</v>
      </c>
    </row>
    <row r="41" spans="5:11" ht="12.75">
      <c r="E41" s="23"/>
      <c r="G41" s="32"/>
      <c r="I41" s="14"/>
      <c r="K41" s="32"/>
    </row>
    <row r="42" spans="2:11" ht="12.75">
      <c r="B42" s="1" t="s">
        <v>43</v>
      </c>
      <c r="C42" s="1" t="s">
        <v>70</v>
      </c>
      <c r="E42" s="22">
        <f>+'[1]CONSOL-IS'!$U$44/1000</f>
        <v>-2.428</v>
      </c>
      <c r="G42" s="31" t="s">
        <v>65</v>
      </c>
      <c r="I42" s="12">
        <f>+E42</f>
        <v>-2.428</v>
      </c>
      <c r="K42" s="31" t="s">
        <v>65</v>
      </c>
    </row>
    <row r="43" ht="12.75">
      <c r="I43" s="6"/>
    </row>
    <row r="44" spans="2:9" ht="12.75">
      <c r="B44" s="1" t="s">
        <v>44</v>
      </c>
      <c r="C44" s="1" t="s">
        <v>71</v>
      </c>
      <c r="I44" s="6"/>
    </row>
    <row r="45" spans="3:11" ht="12.75">
      <c r="C45" s="1" t="s">
        <v>68</v>
      </c>
      <c r="E45" s="12">
        <f>+E38+E40+E42</f>
        <v>3987.388</v>
      </c>
      <c r="G45" s="31" t="s">
        <v>65</v>
      </c>
      <c r="I45" s="12">
        <f>+E45</f>
        <v>3987.388</v>
      </c>
      <c r="K45" s="31" t="s">
        <v>65</v>
      </c>
    </row>
    <row r="46" ht="12.75">
      <c r="I46" s="6"/>
    </row>
    <row r="47" spans="2:11" ht="12.75">
      <c r="B47" s="1" t="s">
        <v>46</v>
      </c>
      <c r="C47" s="1" t="s">
        <v>45</v>
      </c>
      <c r="E47" s="12">
        <f>+'[1]CONSOL-IS'!$U$54/1000</f>
        <v>-977.938</v>
      </c>
      <c r="G47" s="31" t="s">
        <v>65</v>
      </c>
      <c r="I47" s="12">
        <f>+E47</f>
        <v>-977.938</v>
      </c>
      <c r="K47" s="31" t="s">
        <v>65</v>
      </c>
    </row>
    <row r="48" ht="12.75">
      <c r="I48" s="6"/>
    </row>
    <row r="49" spans="2:9" ht="12.75">
      <c r="B49" s="1" t="s">
        <v>48</v>
      </c>
      <c r="C49" s="1" t="s">
        <v>72</v>
      </c>
      <c r="I49" s="6"/>
    </row>
    <row r="50" spans="3:11" ht="12.75">
      <c r="C50" s="1" t="s">
        <v>47</v>
      </c>
      <c r="E50" s="12">
        <f>+E45+E47</f>
        <v>3009.45</v>
      </c>
      <c r="G50" s="31" t="s">
        <v>65</v>
      </c>
      <c r="I50" s="12">
        <f>+E50</f>
        <v>3009.45</v>
      </c>
      <c r="K50" s="31" t="s">
        <v>65</v>
      </c>
    </row>
    <row r="51" ht="12.75">
      <c r="I51" s="6"/>
    </row>
    <row r="52" spans="2:9" ht="12.75">
      <c r="B52" s="1" t="s">
        <v>73</v>
      </c>
      <c r="C52" s="1" t="s">
        <v>49</v>
      </c>
      <c r="I52" s="6"/>
    </row>
    <row r="53" spans="3:11" ht="12.75">
      <c r="C53" s="1" t="s">
        <v>50</v>
      </c>
      <c r="E53" s="12">
        <f>+E50</f>
        <v>3009.45</v>
      </c>
      <c r="G53" s="31" t="s">
        <v>65</v>
      </c>
      <c r="I53" s="12">
        <f>+E53</f>
        <v>3009.45</v>
      </c>
      <c r="K53" s="31" t="str">
        <f>+K50</f>
        <v>N/A</v>
      </c>
    </row>
    <row r="54" ht="12.75">
      <c r="I54" s="6"/>
    </row>
    <row r="55" spans="1:9" ht="12.75">
      <c r="A55" s="3" t="s">
        <v>51</v>
      </c>
      <c r="B55" s="1" t="s">
        <v>28</v>
      </c>
      <c r="C55" s="1" t="s">
        <v>74</v>
      </c>
      <c r="I55" s="6"/>
    </row>
    <row r="56" spans="3:9" ht="12.75">
      <c r="C56" s="1" t="s">
        <v>52</v>
      </c>
      <c r="I56" s="6"/>
    </row>
    <row r="57" spans="3:9" ht="12.75">
      <c r="C57" s="1" t="s">
        <v>53</v>
      </c>
      <c r="I57" s="6"/>
    </row>
    <row r="58" spans="7:9" ht="12.75">
      <c r="G58" s="14"/>
      <c r="I58" s="6"/>
    </row>
    <row r="59" spans="3:11" ht="13.5" thickBot="1">
      <c r="C59" s="1" t="s">
        <v>100</v>
      </c>
      <c r="E59" s="24">
        <f>E53/78000*100</f>
        <v>3.8582692307692303</v>
      </c>
      <c r="G59" s="20" t="s">
        <v>65</v>
      </c>
      <c r="I59" s="24">
        <f>+E59</f>
        <v>3.8582692307692303</v>
      </c>
      <c r="K59" s="20" t="s">
        <v>65</v>
      </c>
    </row>
    <row r="60" ht="13.5" thickTop="1"/>
    <row r="61" ht="12.75">
      <c r="I61" s="6"/>
    </row>
    <row r="62" spans="3:11" ht="13.5" thickBot="1">
      <c r="C62" s="1" t="s">
        <v>54</v>
      </c>
      <c r="E62" s="21" t="s">
        <v>65</v>
      </c>
      <c r="G62" s="20" t="s">
        <v>65</v>
      </c>
      <c r="I62" s="21" t="s">
        <v>65</v>
      </c>
      <c r="K62" s="20" t="s">
        <v>65</v>
      </c>
    </row>
    <row r="63" ht="13.5" thickTop="1">
      <c r="I63" s="6"/>
    </row>
    <row r="64" ht="12.75">
      <c r="I64" s="6"/>
    </row>
    <row r="65" ht="12.75">
      <c r="I65" s="6"/>
    </row>
    <row r="67" ht="12.75">
      <c r="I67" s="6"/>
    </row>
    <row r="68" ht="12.75">
      <c r="I68" s="6"/>
    </row>
    <row r="69" ht="12.75">
      <c r="I69" s="6"/>
    </row>
  </sheetData>
  <mergeCells count="2">
    <mergeCell ref="E13:G13"/>
    <mergeCell ref="I13:K13"/>
  </mergeCells>
  <printOptions/>
  <pageMargins left="0.56" right="0.32" top="1" bottom="1" header="0.5" footer="0.5"/>
  <pageSetup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4" sqref="A14"/>
    </sheetView>
  </sheetViews>
  <sheetFormatPr defaultColWidth="9.140625" defaultRowHeight="12.75"/>
  <cols>
    <col min="1" max="1" width="9.140625" style="1" customWidth="1"/>
    <col min="2" max="2" width="17.7109375" style="5" customWidth="1"/>
    <col min="3" max="3" width="3.00390625" style="1" customWidth="1"/>
    <col min="4" max="4" width="18.57421875" style="1" customWidth="1"/>
    <col min="5" max="16384" width="9.140625" style="1" customWidth="1"/>
  </cols>
  <sheetData>
    <row r="3" ht="12.75">
      <c r="A3" s="29" t="s">
        <v>85</v>
      </c>
    </row>
    <row r="6" spans="2:4" ht="15">
      <c r="B6" s="26" t="s">
        <v>83</v>
      </c>
      <c r="D6" s="27" t="s">
        <v>84</v>
      </c>
    </row>
    <row r="9" spans="2:5" ht="12.75">
      <c r="B9" s="5">
        <v>78000000</v>
      </c>
      <c r="D9" s="5">
        <f>66000000*12/12</f>
        <v>66000000</v>
      </c>
      <c r="E9" s="3" t="s">
        <v>86</v>
      </c>
    </row>
    <row r="10" spans="4:5" ht="12.75">
      <c r="D10" s="28">
        <f>12000000*4/12</f>
        <v>4000000</v>
      </c>
      <c r="E10" s="3" t="s">
        <v>87</v>
      </c>
    </row>
    <row r="11" ht="13.5" thickBot="1">
      <c r="D11" s="30">
        <f>+D9+D10</f>
        <v>70000000</v>
      </c>
    </row>
    <row r="12" ht="13.5" thickTop="1"/>
  </sheetData>
  <printOptions/>
  <pageMargins left="0.75" right="0.75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YAP</dc:creator>
  <cp:keywords/>
  <dc:description/>
  <cp:lastModifiedBy>Donna</cp:lastModifiedBy>
  <cp:lastPrinted>2002-08-28T09:35:47Z</cp:lastPrinted>
  <dcterms:created xsi:type="dcterms:W3CDTF">2001-11-14T15:14:34Z</dcterms:created>
  <dcterms:modified xsi:type="dcterms:W3CDTF">2002-08-28T09:36:08Z</dcterms:modified>
  <cp:category/>
  <cp:version/>
  <cp:contentType/>
  <cp:contentStatus/>
</cp:coreProperties>
</file>